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bs2-my.sharepoint.com/personal/sandholzer_vobs_at/Documents/VOBS/vobs.at - Inhalte/Kalender/"/>
    </mc:Choice>
  </mc:AlternateContent>
  <xr:revisionPtr revIDLastSave="58" documentId="8_{31FECA5E-2BD0-6B41-92FA-369DB8D73E56}" xr6:coauthVersionLast="47" xr6:coauthVersionMax="47" xr10:uidLastSave="{F32C2942-849C-374B-81E9-83BF2620F2C8}"/>
  <bookViews>
    <workbookView xWindow="17880" yWindow="1960" windowWidth="30560" windowHeight="18040" xr2:uid="{EA5EE6FC-05B9-C640-AA20-96D5548056AD}"/>
  </bookViews>
  <sheets>
    <sheet name="Übersicht" sheetId="1" r:id="rId1"/>
    <sheet name="Einstellungen" sheetId="2" r:id="rId2"/>
  </sheets>
  <definedNames>
    <definedName name="_xlnm.Print_Area" localSheetId="0">Übersicht!$A$1:$I$51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I27" i="2"/>
  <c r="I21" i="2"/>
  <c r="I23" i="2" s="1"/>
  <c r="B20" i="2"/>
  <c r="D5" i="1"/>
  <c r="D6" i="1" s="1"/>
  <c r="I5" i="2"/>
  <c r="B50" i="2"/>
  <c r="C50" i="2" s="1"/>
  <c r="D50" i="2" s="1"/>
  <c r="B49" i="2"/>
  <c r="C49" i="2" s="1"/>
  <c r="D49" i="2" s="1"/>
  <c r="B48" i="2"/>
  <c r="C48" i="2" s="1"/>
  <c r="D48" i="2" s="1"/>
  <c r="B47" i="2"/>
  <c r="C47" i="2" s="1"/>
  <c r="D47" i="2" s="1"/>
  <c r="B46" i="2"/>
  <c r="C46" i="2" s="1"/>
  <c r="D46" i="2" s="1"/>
  <c r="B10" i="2"/>
  <c r="C10" i="2" s="1"/>
  <c r="D10" i="2" s="1"/>
  <c r="F1" i="2"/>
  <c r="D51" i="1" l="1"/>
  <c r="D50" i="1"/>
  <c r="E50" i="1"/>
  <c r="E6" i="1"/>
  <c r="F6" i="1" s="1"/>
  <c r="G6" i="1" s="1"/>
  <c r="H6" i="1" s="1"/>
  <c r="B6" i="1"/>
  <c r="D7" i="1"/>
  <c r="E7" i="1" s="1"/>
  <c r="F7" i="1" s="1"/>
  <c r="G7" i="1" s="1"/>
  <c r="H7" i="1" s="1"/>
  <c r="B5" i="1"/>
  <c r="E5" i="1"/>
  <c r="F5" i="1" s="1"/>
  <c r="G5" i="1" s="1"/>
  <c r="H5" i="1" s="1"/>
  <c r="I29" i="2"/>
  <c r="E51" i="1" s="1"/>
  <c r="I28" i="2"/>
  <c r="G51" i="1" s="1"/>
  <c r="I22" i="2"/>
  <c r="G50" i="1" s="1"/>
  <c r="I20" i="2"/>
  <c r="A50" i="1" s="1"/>
  <c r="I26" i="2"/>
  <c r="A51" i="1" s="1"/>
  <c r="C15" i="2"/>
  <c r="D15" i="2" s="1"/>
  <c r="C2" i="2"/>
  <c r="C3" i="2"/>
  <c r="B35" i="2"/>
  <c r="C35" i="2" s="1"/>
  <c r="D35" i="2" s="1"/>
  <c r="B37" i="2"/>
  <c r="C37" i="2" s="1"/>
  <c r="D37" i="2" s="1"/>
  <c r="B36" i="2"/>
  <c r="C36" i="2" s="1"/>
  <c r="D36" i="2" s="1"/>
  <c r="B38" i="2"/>
  <c r="C38" i="2" s="1"/>
  <c r="D38" i="2" s="1"/>
  <c r="B39" i="2"/>
  <c r="C39" i="2" s="1"/>
  <c r="D39" i="2" s="1"/>
  <c r="B40" i="2"/>
  <c r="C40" i="2" s="1"/>
  <c r="D40" i="2" s="1"/>
  <c r="B41" i="2"/>
  <c r="C41" i="2" s="1"/>
  <c r="D41" i="2" s="1"/>
  <c r="B43" i="2"/>
  <c r="C43" i="2" s="1"/>
  <c r="D43" i="2" s="1"/>
  <c r="B42" i="2"/>
  <c r="C42" i="2" s="1"/>
  <c r="D42" i="2" s="1"/>
  <c r="B44" i="2"/>
  <c r="C44" i="2" s="1"/>
  <c r="D44" i="2" s="1"/>
  <c r="B11" i="2"/>
  <c r="C11" i="2" s="1"/>
  <c r="B14" i="2"/>
  <c r="C14" i="2" s="1"/>
  <c r="D14" i="2" s="1"/>
  <c r="B16" i="2"/>
  <c r="C16" i="2" s="1"/>
  <c r="D16" i="2" s="1"/>
  <c r="B12" i="2"/>
  <c r="C12" i="2" s="1"/>
  <c r="D12" i="2" s="1"/>
  <c r="B13" i="2"/>
  <c r="C13" i="2" s="1"/>
  <c r="D13" i="2" s="1"/>
  <c r="F3" i="2"/>
  <c r="B1" i="1" s="1"/>
  <c r="B7" i="2"/>
  <c r="B8" i="2"/>
  <c r="C8" i="2" s="1"/>
  <c r="D8" i="2" s="1"/>
  <c r="B9" i="2"/>
  <c r="C9" i="2" s="1"/>
  <c r="D9" i="2" s="1"/>
  <c r="D8" i="1" l="1"/>
  <c r="B7" i="1"/>
  <c r="B52" i="2"/>
  <c r="C52" i="2" s="1"/>
  <c r="D52" i="2" s="1"/>
  <c r="B56" i="2"/>
  <c r="C56" i="2" s="1"/>
  <c r="D56" i="2" s="1"/>
  <c r="B55" i="2"/>
  <c r="C55" i="2" s="1"/>
  <c r="D55" i="2" s="1"/>
  <c r="B54" i="2"/>
  <c r="C54" i="2" s="1"/>
  <c r="D54" i="2" s="1"/>
  <c r="B53" i="2"/>
  <c r="C53" i="2" s="1"/>
  <c r="D53" i="2" s="1"/>
  <c r="D11" i="2"/>
  <c r="B34" i="2"/>
  <c r="C7" i="2"/>
  <c r="B32" i="2"/>
  <c r="C32" i="2" s="1"/>
  <c r="D32" i="2" s="1"/>
  <c r="B31" i="2"/>
  <c r="C31" i="2" s="1"/>
  <c r="D31" i="2" s="1"/>
  <c r="B30" i="2"/>
  <c r="C30" i="2" s="1"/>
  <c r="D30" i="2" s="1"/>
  <c r="B29" i="2"/>
  <c r="C29" i="2" s="1"/>
  <c r="D29" i="2" s="1"/>
  <c r="B28" i="2"/>
  <c r="C28" i="2" s="1"/>
  <c r="D28" i="2" s="1"/>
  <c r="B23" i="2"/>
  <c r="C23" i="2" s="1"/>
  <c r="D23" i="2" s="1"/>
  <c r="C20" i="2"/>
  <c r="D20" i="2" s="1"/>
  <c r="B22" i="2"/>
  <c r="C22" i="2" s="1"/>
  <c r="D22" i="2" s="1"/>
  <c r="B21" i="2"/>
  <c r="C21" i="2" s="1"/>
  <c r="D21" i="2" s="1"/>
  <c r="B24" i="2"/>
  <c r="C24" i="2" s="1"/>
  <c r="D24" i="2" s="1"/>
  <c r="E8" i="1" l="1"/>
  <c r="F8" i="1" s="1"/>
  <c r="G8" i="1" s="1"/>
  <c r="H8" i="1" s="1"/>
  <c r="D9" i="1"/>
  <c r="B8" i="1"/>
  <c r="D7" i="2"/>
  <c r="I13" i="2"/>
  <c r="H48" i="1" s="1"/>
  <c r="I12" i="2"/>
  <c r="G48" i="1" s="1"/>
  <c r="I11" i="2"/>
  <c r="F48" i="1" s="1"/>
  <c r="I9" i="2"/>
  <c r="D48" i="1" s="1"/>
  <c r="I10" i="2"/>
  <c r="E48" i="1" s="1"/>
  <c r="I48" i="1" l="1"/>
  <c r="E9" i="1"/>
  <c r="F9" i="1" s="1"/>
  <c r="G9" i="1" s="1"/>
  <c r="H9" i="1" s="1"/>
  <c r="B9" i="1"/>
  <c r="D10" i="1"/>
  <c r="I14" i="2"/>
  <c r="I16" i="2" s="1"/>
  <c r="I7" i="2" s="1"/>
  <c r="I17" i="2" l="1"/>
  <c r="E10" i="1"/>
  <c r="F10" i="1" s="1"/>
  <c r="G10" i="1" s="1"/>
  <c r="H10" i="1" s="1"/>
  <c r="B10" i="1"/>
  <c r="D11" i="1"/>
  <c r="E11" i="1" l="1"/>
  <c r="F11" i="1" s="1"/>
  <c r="G11" i="1" s="1"/>
  <c r="H11" i="1" s="1"/>
  <c r="B11" i="1"/>
  <c r="D12" i="1"/>
  <c r="E12" i="1" l="1"/>
  <c r="F12" i="1" s="1"/>
  <c r="G12" i="1" s="1"/>
  <c r="H12" i="1" s="1"/>
  <c r="B12" i="1"/>
  <c r="D13" i="1"/>
  <c r="E13" i="1" l="1"/>
  <c r="F13" i="1" s="1"/>
  <c r="G13" i="1" s="1"/>
  <c r="H13" i="1" s="1"/>
  <c r="D14" i="1"/>
  <c r="B13" i="1"/>
  <c r="E14" i="1" l="1"/>
  <c r="F14" i="1" s="1"/>
  <c r="G14" i="1" s="1"/>
  <c r="H14" i="1" s="1"/>
  <c r="D15" i="1"/>
  <c r="B14" i="1"/>
  <c r="E15" i="1" l="1"/>
  <c r="F15" i="1" s="1"/>
  <c r="G15" i="1" s="1"/>
  <c r="H15" i="1" s="1"/>
  <c r="B15" i="1"/>
  <c r="D16" i="1"/>
  <c r="E16" i="1" l="1"/>
  <c r="F16" i="1" s="1"/>
  <c r="G16" i="1" s="1"/>
  <c r="H16" i="1" s="1"/>
  <c r="B16" i="1"/>
  <c r="D17" i="1"/>
  <c r="E17" i="1" l="1"/>
  <c r="F17" i="1" s="1"/>
  <c r="G17" i="1" s="1"/>
  <c r="H17" i="1" s="1"/>
  <c r="D18" i="1"/>
  <c r="B17" i="1"/>
  <c r="E18" i="1" l="1"/>
  <c r="F18" i="1" s="1"/>
  <c r="G18" i="1" s="1"/>
  <c r="H18" i="1" s="1"/>
  <c r="D19" i="1"/>
  <c r="B18" i="1"/>
  <c r="E19" i="1" l="1"/>
  <c r="F19" i="1" s="1"/>
  <c r="G19" i="1" s="1"/>
  <c r="H19" i="1" s="1"/>
  <c r="B19" i="1"/>
  <c r="D20" i="1"/>
  <c r="E20" i="1" l="1"/>
  <c r="F20" i="1" s="1"/>
  <c r="G20" i="1" s="1"/>
  <c r="H20" i="1" s="1"/>
  <c r="B20" i="1"/>
  <c r="D21" i="1"/>
  <c r="E21" i="1" l="1"/>
  <c r="F21" i="1" s="1"/>
  <c r="G21" i="1" s="1"/>
  <c r="H21" i="1" s="1"/>
  <c r="D22" i="1"/>
  <c r="B21" i="1"/>
  <c r="E22" i="1" l="1"/>
  <c r="F22" i="1" s="1"/>
  <c r="G22" i="1" s="1"/>
  <c r="H22" i="1" s="1"/>
  <c r="D23" i="1"/>
  <c r="B22" i="1"/>
  <c r="E23" i="1" l="1"/>
  <c r="F23" i="1" s="1"/>
  <c r="G23" i="1" s="1"/>
  <c r="H23" i="1" s="1"/>
  <c r="D24" i="1"/>
  <c r="B23" i="1"/>
  <c r="E24" i="1" l="1"/>
  <c r="F24" i="1" s="1"/>
  <c r="G24" i="1" s="1"/>
  <c r="H24" i="1" s="1"/>
  <c r="B24" i="1"/>
  <c r="D25" i="1"/>
  <c r="E25" i="1" l="1"/>
  <c r="F25" i="1" s="1"/>
  <c r="G25" i="1" s="1"/>
  <c r="H25" i="1" s="1"/>
  <c r="B25" i="1"/>
  <c r="D26" i="1"/>
  <c r="E26" i="1" l="1"/>
  <c r="F26" i="1" s="1"/>
  <c r="G26" i="1" s="1"/>
  <c r="H26" i="1" s="1"/>
  <c r="B26" i="1"/>
  <c r="D27" i="1"/>
  <c r="E27" i="1" l="1"/>
  <c r="F27" i="1" s="1"/>
  <c r="G27" i="1" s="1"/>
  <c r="H27" i="1" s="1"/>
  <c r="D28" i="1"/>
  <c r="B27" i="1"/>
  <c r="E28" i="1" l="1"/>
  <c r="F28" i="1" s="1"/>
  <c r="G28" i="1" s="1"/>
  <c r="H28" i="1" s="1"/>
  <c r="D29" i="1"/>
  <c r="B28" i="1"/>
  <c r="E29" i="1" l="1"/>
  <c r="F29" i="1" s="1"/>
  <c r="G29" i="1" s="1"/>
  <c r="H29" i="1" s="1"/>
  <c r="D30" i="1"/>
  <c r="B29" i="1"/>
  <c r="E30" i="1" l="1"/>
  <c r="F30" i="1" s="1"/>
  <c r="G30" i="1" s="1"/>
  <c r="H30" i="1" s="1"/>
  <c r="D31" i="1"/>
  <c r="B30" i="1"/>
  <c r="E31" i="1" l="1"/>
  <c r="F31" i="1" s="1"/>
  <c r="G31" i="1" s="1"/>
  <c r="H31" i="1" s="1"/>
  <c r="D32" i="1"/>
  <c r="B31" i="1"/>
  <c r="E32" i="1" l="1"/>
  <c r="F32" i="1" s="1"/>
  <c r="G32" i="1" s="1"/>
  <c r="H32" i="1" s="1"/>
  <c r="D33" i="1"/>
  <c r="B32" i="1"/>
  <c r="E33" i="1" l="1"/>
  <c r="F33" i="1" s="1"/>
  <c r="G33" i="1" s="1"/>
  <c r="H33" i="1" s="1"/>
  <c r="B33" i="1"/>
  <c r="D34" i="1"/>
  <c r="E34" i="1" l="1"/>
  <c r="F34" i="1" s="1"/>
  <c r="G34" i="1" s="1"/>
  <c r="H34" i="1" s="1"/>
  <c r="D35" i="1"/>
  <c r="B34" i="1"/>
  <c r="E35" i="1" l="1"/>
  <c r="F35" i="1" s="1"/>
  <c r="G35" i="1" s="1"/>
  <c r="H35" i="1" s="1"/>
  <c r="D36" i="1"/>
  <c r="B35" i="1"/>
  <c r="E36" i="1" l="1"/>
  <c r="F36" i="1" s="1"/>
  <c r="G36" i="1" s="1"/>
  <c r="H36" i="1" s="1"/>
  <c r="B36" i="1"/>
  <c r="D37" i="1"/>
  <c r="E37" i="1" l="1"/>
  <c r="F37" i="1" s="1"/>
  <c r="G37" i="1" s="1"/>
  <c r="H37" i="1" s="1"/>
  <c r="D38" i="1"/>
  <c r="B37" i="1"/>
  <c r="E38" i="1" l="1"/>
  <c r="F38" i="1" s="1"/>
  <c r="G38" i="1" s="1"/>
  <c r="H38" i="1" s="1"/>
  <c r="B38" i="1"/>
  <c r="D39" i="1"/>
  <c r="E39" i="1" l="1"/>
  <c r="F39" i="1" s="1"/>
  <c r="G39" i="1" s="1"/>
  <c r="H39" i="1" s="1"/>
  <c r="B39" i="1"/>
  <c r="D40" i="1"/>
  <c r="E40" i="1" l="1"/>
  <c r="F40" i="1" s="1"/>
  <c r="G40" i="1" s="1"/>
  <c r="H40" i="1" s="1"/>
  <c r="B40" i="1"/>
  <c r="D41" i="1"/>
  <c r="E41" i="1" l="1"/>
  <c r="F41" i="1" s="1"/>
  <c r="G41" i="1" s="1"/>
  <c r="H41" i="1" s="1"/>
  <c r="D42" i="1"/>
  <c r="B41" i="1"/>
  <c r="E42" i="1" l="1"/>
  <c r="F42" i="1" s="1"/>
  <c r="G42" i="1" s="1"/>
  <c r="H42" i="1" s="1"/>
  <c r="D43" i="1"/>
  <c r="B42" i="1"/>
  <c r="E43" i="1" l="1"/>
  <c r="F43" i="1" s="1"/>
  <c r="G43" i="1" s="1"/>
  <c r="H43" i="1" s="1"/>
  <c r="D44" i="1"/>
  <c r="B43" i="1"/>
  <c r="E44" i="1" l="1"/>
  <c r="F44" i="1" s="1"/>
  <c r="G44" i="1" s="1"/>
  <c r="H44" i="1" s="1"/>
  <c r="B44" i="1"/>
  <c r="D45" i="1"/>
  <c r="E45" i="1" l="1"/>
  <c r="F45" i="1" s="1"/>
  <c r="G45" i="1" s="1"/>
  <c r="H45" i="1" s="1"/>
  <c r="D46" i="1"/>
  <c r="B45" i="1"/>
  <c r="E46" i="1" l="1"/>
  <c r="F46" i="1" s="1"/>
  <c r="G46" i="1" s="1"/>
  <c r="H46" i="1" s="1"/>
  <c r="D47" i="1"/>
  <c r="B46" i="1"/>
  <c r="B47" i="1" l="1"/>
  <c r="E47" i="1"/>
  <c r="F47" i="1" s="1"/>
  <c r="G47" i="1" s="1"/>
  <c r="H47" i="1" s="1"/>
</calcChain>
</file>

<file path=xl/sharedStrings.xml><?xml version="1.0" encoding="utf-8"?>
<sst xmlns="http://schemas.openxmlformats.org/spreadsheetml/2006/main" count="110" uniqueCount="97">
  <si>
    <t>Schuljahr</t>
  </si>
  <si>
    <t>1. Schultag</t>
  </si>
  <si>
    <t>KW:</t>
  </si>
  <si>
    <t>Jahr:</t>
  </si>
  <si>
    <t>Schuljahr:</t>
  </si>
  <si>
    <t>Nationalfeiertag:</t>
  </si>
  <si>
    <t>Allerheiligen:</t>
  </si>
  <si>
    <t>Allerseelen:</t>
  </si>
  <si>
    <t>Maria Empfängnis:</t>
  </si>
  <si>
    <t>Stefanstag:</t>
  </si>
  <si>
    <t>Weihnachtstag</t>
  </si>
  <si>
    <t>Heiliger Abend:</t>
  </si>
  <si>
    <t>Epiphanie:</t>
  </si>
  <si>
    <t>Staatsfeiertag:</t>
  </si>
  <si>
    <t>bewegliche Feiertage</t>
  </si>
  <si>
    <t>feste Feiertage / schulfreie Tage</t>
  </si>
  <si>
    <t>Ostersonntag:</t>
  </si>
  <si>
    <t>Ostermontag:</t>
  </si>
  <si>
    <t>Christi Himmelfahrt:</t>
  </si>
  <si>
    <t>Pfingstmontag:</t>
  </si>
  <si>
    <t>Fronleichnam:</t>
  </si>
  <si>
    <t>Herbstferien:</t>
  </si>
  <si>
    <t>Ferien</t>
  </si>
  <si>
    <t>Weihnachtsferien:</t>
  </si>
  <si>
    <t>Semesterferien</t>
  </si>
  <si>
    <t>Beginn 2. Semester</t>
  </si>
  <si>
    <t>Osterferien</t>
  </si>
  <si>
    <t>letzter Schultag:</t>
  </si>
  <si>
    <t>Hl. Josef:</t>
  </si>
  <si>
    <t>Montag</t>
  </si>
  <si>
    <t>Dienstag</t>
  </si>
  <si>
    <t>Mittwoch</t>
  </si>
  <si>
    <t>Donnerstag</t>
  </si>
  <si>
    <t>Freitag</t>
  </si>
  <si>
    <t>Summe</t>
  </si>
  <si>
    <t>Schulwochen</t>
  </si>
  <si>
    <t>Öffnungstage</t>
  </si>
  <si>
    <t>schulautonom frei</t>
  </si>
  <si>
    <t>Öffnungswochen</t>
  </si>
  <si>
    <t>2. Semester</t>
  </si>
  <si>
    <t>letzter Schultag</t>
  </si>
  <si>
    <t>Woche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</si>
  <si>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</si>
  <si>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</si>
  <si>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</si>
  <si>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</si>
  <si>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</si>
  <si>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</si>
  <si>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</si>
  <si>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</si>
  <si>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</si>
  <si>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</si>
  <si>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</si>
  <si>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</si>
  <si>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</si>
  <si>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</si>
  <si>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</si>
  <si>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</si>
  <si>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</si>
  <si>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</si>
  <si>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</si>
  <si>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</si>
  <si>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</si>
  <si>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</si>
  <si>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</si>
  <si>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</si>
  <si>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</si>
  <si>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</si>
  <si>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</si>
  <si>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</si>
  <si>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</si>
  <si>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</si>
  <si>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</si>
  <si>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</si>
  <si>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</si>
  <si>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</si>
  <si>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</si>
  <si>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</si>
  <si>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</si>
  <si>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</si>
  <si>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</si>
  <si>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</si>
  <si>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</si>
  <si>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</si>
  <si>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</si>
  <si>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Anmerkung</t>
  </si>
  <si>
    <t>Kalender-</t>
  </si>
  <si>
    <t>Schul-</t>
  </si>
  <si>
    <t>Weihnachtsferien</t>
  </si>
  <si>
    <t>Staatsfeiertag</t>
  </si>
  <si>
    <t>Ostermontag</t>
  </si>
  <si>
    <t>Christi Himmelfahrt</t>
  </si>
  <si>
    <t>Pfingstmontag</t>
  </si>
  <si>
    <t>Fronleichnam</t>
  </si>
  <si>
    <t>Hl. Josef</t>
  </si>
  <si>
    <t>Herbstferien, Allerheiligen</t>
  </si>
  <si>
    <t>Epiphanie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</si>
</sst>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14" fontId="0" fillId="2" borderId="0" xfId="0" applyNumberFormat="1" applyFill="1" applyProtection="1">
      <protection locked="0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/>
    <xf numFmtId="164" fontId="3" fillId="0" borderId="19" xfId="0" applyNumberFormat="1" applyFont="1" applyBorder="1"/>
    <xf numFmtId="0" fontId="3" fillId="0" borderId="20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1" xfId="0" applyFont="1" applyBorder="1"/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5" fillId="4" borderId="19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/>
  </cellXfs>
  <cellStyles count="1">
    <cellStyle name="Standard" xfId="0" builtinId="0"/>
  </cellStyles>
  <dxfs count="4">
    <dxf>
      <font>
        <color rgb="FF9C57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25400</xdr:colOff>
      <xdr:row>13</xdr:row>
      <xdr:rowOff>63500</xdr:rowOff>
    </xdr:from>
    <xdr:ext cx="2293620" cy="4191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683AD2F-D268-0646-BACE-1500F39357DB}"/>
            </a:ext>
          </a:extLst>
        </xdr:cNvPr>
        <xdr:cNvSpPr txBox="1">
          <a:spLocks noChangeArrowheads="1"/>
        </xdr:cNvSpPr>
      </xdr:nvSpPr>
      <xdr:spPr bwMode="auto">
        <a:xfrm>
          <a:off x="7061200" y="3619500"/>
          <a:ext cx="2293620" cy="419100"/>
        </a:xfrm>
        <a:prstGeom prst="rect">
          <a:avLst/>
        </a:prstGeom>
        <a:solidFill>
          <a:srgbClr val="FFCCFF">
            <a:alpha val="83000"/>
          </a:srgbClr>
        </a:solidFill>
        <a:ln w="15875">
          <a:solidFill>
            <a:srgbClr val="3333CC"/>
          </a:solidFill>
          <a:miter lim="800000"/>
          <a:headEnd/>
          <a:tailEnd/>
        </a:ln>
      </xdr:spPr>
      <xdr:txBody>
        <a:bodyPr vertOverflow="clip" horzOverflow="clip" wrap="none" lIns="36576" tIns="32004" rIns="0" bIns="32004" anchor="ctr">
          <a:noAutofit/>
        </a:bodyPr>
        <a:lstStyle/>
        <a:p>
          <a:pPr algn="l" rtl="0">
            <a:defRPr sz="1000"/>
          </a:pPr>
          <a:r>
            <a:rPr lang="de-AT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Farbe gelb = gesetzlicher Feiertag</a:t>
          </a:r>
        </a:p>
        <a:p>
          <a:pPr algn="l" rtl="0">
            <a:defRPr sz="1000"/>
          </a:pPr>
          <a:r>
            <a:rPr lang="de-AT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Farbe blau = </a:t>
          </a:r>
          <a:r>
            <a:rPr lang="de-AT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(sonstiger) </a:t>
          </a:r>
          <a:r>
            <a:rPr lang="de-AT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schulfreier Tag</a:t>
          </a:r>
          <a:endParaRPr lang="de-AT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24D58-D091-8C47-9FE3-0AD4CBA3BE3E}">
  <sheetPr>
    <pageSetUpPr fitToPage="1"/>
  </sheetPr>
  <dimension ref="A1:I51"/>
  <sheetViews>
    <sheetView tabSelected="1" topLeftCell="A3" workbookViewId="0">
      <selection activeCell="I40" sqref="I40"/>
    </sheetView>
  </sheetViews>
  <sheetFormatPr baseColWidth="10" defaultRowHeight="16" x14ac:dyDescent="0.2"/>
  <cols>
    <col min="1" max="1" width="4.5" customWidth="1"/>
    <col min="2" max="2" width="8.1640625" style="6" customWidth="1"/>
    <col min="3" max="3" width="6.1640625" style="6" customWidth="1"/>
    <col min="4" max="8" width="14.6640625" customWidth="1"/>
    <col min="9" max="9" width="30.5" style="6" customWidth="1"/>
  </cols>
  <sheetData>
    <row r="1" spans="1:9" ht="45" customHeight="1" x14ac:dyDescent="0.55000000000000004">
      <c r="B1" s="40" t="str">
        <f>"Schuljahr " &amp; Einstellungen!F3 &amp; " an Pflichtschulen in Vbg."</f>
        <v>Schuljahr 2024/2025 an Pflichtschulen in Vbg.</v>
      </c>
      <c r="C1" s="40"/>
      <c r="D1" s="40"/>
      <c r="E1" s="40"/>
      <c r="F1" s="40"/>
      <c r="G1" s="40"/>
      <c r="H1" s="40"/>
      <c r="I1" s="40"/>
    </row>
    <row r="2" spans="1:9" x14ac:dyDescent="0.2">
      <c r="A2" s="13"/>
      <c r="B2" s="14"/>
      <c r="C2" s="14"/>
    </row>
    <row r="3" spans="1:9" ht="19" x14ac:dyDescent="0.25">
      <c r="A3" s="37" t="s">
        <v>86</v>
      </c>
      <c r="B3" s="38"/>
      <c r="C3" s="31" t="s">
        <v>87</v>
      </c>
      <c r="D3" s="15"/>
      <c r="E3" s="16"/>
      <c r="F3" s="16"/>
      <c r="G3" s="16"/>
      <c r="H3" s="16"/>
      <c r="I3" s="7"/>
    </row>
    <row r="4" spans="1:9" ht="29" customHeight="1" x14ac:dyDescent="0.25">
      <c r="A4" s="30"/>
      <c r="B4" s="35" t="s">
        <v>41</v>
      </c>
      <c r="C4" s="36"/>
      <c r="D4" s="18" t="s">
        <v>29</v>
      </c>
      <c r="E4" s="17" t="s">
        <v>30</v>
      </c>
      <c r="F4" s="17" t="s">
        <v>31</v>
      </c>
      <c r="G4" s="17" t="s">
        <v>32</v>
      </c>
      <c r="H4" s="17" t="s">
        <v>33</v>
      </c>
      <c r="I4" s="9" t="s">
        <v>85</v>
      </c>
    </row>
    <row r="5" spans="1:9" ht="19" x14ac:dyDescent="0.25">
      <c r="A5" s="8"/>
      <c r="B5" s="19">
        <f>WEEKNUM(D5,21)</f>
        <v>37</v>
      </c>
      <c r="C5" s="32" t="s">
        <v>42</v>
      </c>
      <c r="D5" s="21">
        <f>Einstellungen!B1</f>
        <v>45544</v>
      </c>
      <c r="E5" s="22">
        <f>D5+1</f>
        <v>45545</v>
      </c>
      <c r="F5" s="22">
        <f>E5+1</f>
        <v>45546</v>
      </c>
      <c r="G5" s="22">
        <f t="shared" ref="G5:H5" si="0">F5+1</f>
        <v>45547</v>
      </c>
      <c r="H5" s="22">
        <f t="shared" si="0"/>
        <v>45548</v>
      </c>
      <c r="I5" s="23"/>
    </row>
    <row r="6" spans="1:9" ht="19" x14ac:dyDescent="0.25">
      <c r="A6" s="8"/>
      <c r="B6" s="20">
        <f t="shared" ref="B6:B47" si="1">WEEKNUM(D6,21)</f>
        <v>38</v>
      </c>
      <c r="C6" s="33" t="s">
        <v>43</v>
      </c>
      <c r="D6" s="24">
        <f>D5+7</f>
        <v>45551</v>
      </c>
      <c r="E6" s="25">
        <f t="shared" ref="E6:H6" si="2">D6+1</f>
        <v>45552</v>
      </c>
      <c r="F6" s="25">
        <f t="shared" si="2"/>
        <v>45553</v>
      </c>
      <c r="G6" s="25">
        <f t="shared" si="2"/>
        <v>45554</v>
      </c>
      <c r="H6" s="25">
        <f t="shared" si="2"/>
        <v>45555</v>
      </c>
      <c r="I6" s="26"/>
    </row>
    <row r="7" spans="1:9" ht="19" x14ac:dyDescent="0.25">
      <c r="A7" s="8"/>
      <c r="B7" s="20">
        <f t="shared" si="1"/>
        <v>39</v>
      </c>
      <c r="C7" s="33" t="s">
        <v>44</v>
      </c>
      <c r="D7" s="24">
        <f t="shared" ref="D7:D47" si="3">D6+7</f>
        <v>45558</v>
      </c>
      <c r="E7" s="25">
        <f t="shared" ref="E7:H7" si="4">D7+1</f>
        <v>45559</v>
      </c>
      <c r="F7" s="25">
        <f t="shared" si="4"/>
        <v>45560</v>
      </c>
      <c r="G7" s="25">
        <f t="shared" si="4"/>
        <v>45561</v>
      </c>
      <c r="H7" s="25">
        <f t="shared" si="4"/>
        <v>45562</v>
      </c>
      <c r="I7" s="26"/>
    </row>
    <row r="8" spans="1:9" ht="19" x14ac:dyDescent="0.25">
      <c r="A8" s="8"/>
      <c r="B8" s="20">
        <f t="shared" si="1"/>
        <v>40</v>
      </c>
      <c r="C8" s="33" t="s">
        <v>45</v>
      </c>
      <c r="D8" s="24">
        <f t="shared" si="3"/>
        <v>45565</v>
      </c>
      <c r="E8" s="25">
        <f t="shared" ref="E8:H8" si="5">D8+1</f>
        <v>45566</v>
      </c>
      <c r="F8" s="25">
        <f t="shared" si="5"/>
        <v>45567</v>
      </c>
      <c r="G8" s="25">
        <f t="shared" si="5"/>
        <v>45568</v>
      </c>
      <c r="H8" s="25">
        <f t="shared" si="5"/>
        <v>45569</v>
      </c>
      <c r="I8" s="26"/>
    </row>
    <row r="9" spans="1:9" ht="19" x14ac:dyDescent="0.25">
      <c r="A9" s="8"/>
      <c r="B9" s="20">
        <f t="shared" si="1"/>
        <v>41</v>
      </c>
      <c r="C9" s="33" t="s">
        <v>46</v>
      </c>
      <c r="D9" s="24">
        <f t="shared" si="3"/>
        <v>45572</v>
      </c>
      <c r="E9" s="25">
        <f t="shared" ref="E9:H9" si="6">D9+1</f>
        <v>45573</v>
      </c>
      <c r="F9" s="25">
        <f t="shared" si="6"/>
        <v>45574</v>
      </c>
      <c r="G9" s="25">
        <f t="shared" si="6"/>
        <v>45575</v>
      </c>
      <c r="H9" s="25">
        <f t="shared" si="6"/>
        <v>45576</v>
      </c>
      <c r="I9" s="26"/>
    </row>
    <row r="10" spans="1:9" ht="19" x14ac:dyDescent="0.25">
      <c r="A10" s="8"/>
      <c r="B10" s="20">
        <f t="shared" si="1"/>
        <v>42</v>
      </c>
      <c r="C10" s="33" t="s">
        <v>47</v>
      </c>
      <c r="D10" s="24">
        <f t="shared" si="3"/>
        <v>45579</v>
      </c>
      <c r="E10" s="25">
        <f t="shared" ref="E10:H10" si="7">D10+1</f>
        <v>45580</v>
      </c>
      <c r="F10" s="25">
        <f t="shared" si="7"/>
        <v>45581</v>
      </c>
      <c r="G10" s="25">
        <f t="shared" si="7"/>
        <v>45582</v>
      </c>
      <c r="H10" s="25">
        <f t="shared" si="7"/>
        <v>45583</v>
      </c>
      <c r="I10" s="26"/>
    </row>
    <row r="11" spans="1:9" ht="19" x14ac:dyDescent="0.25">
      <c r="A11" s="8"/>
      <c r="B11" s="20">
        <f t="shared" si="1"/>
        <v>43</v>
      </c>
      <c r="C11" s="33" t="s">
        <v>48</v>
      </c>
      <c r="D11" s="24">
        <f t="shared" si="3"/>
        <v>45586</v>
      </c>
      <c r="E11" s="25">
        <f t="shared" ref="E11:H11" si="8">D11+1</f>
        <v>45587</v>
      </c>
      <c r="F11" s="25">
        <f t="shared" si="8"/>
        <v>45588</v>
      </c>
      <c r="G11" s="25">
        <f t="shared" si="8"/>
        <v>45589</v>
      </c>
      <c r="H11" s="25">
        <f t="shared" si="8"/>
        <v>45590</v>
      </c>
      <c r="I11" s="26"/>
    </row>
    <row r="12" spans="1:9" ht="19" x14ac:dyDescent="0.25">
      <c r="A12" s="8"/>
      <c r="B12" s="20">
        <f t="shared" si="1"/>
        <v>44</v>
      </c>
      <c r="C12" s="33" t="s">
        <v>49</v>
      </c>
      <c r="D12" s="24">
        <f t="shared" si="3"/>
        <v>45593</v>
      </c>
      <c r="E12" s="25">
        <f t="shared" ref="E12:H12" si="9">D12+1</f>
        <v>45594</v>
      </c>
      <c r="F12" s="25">
        <f t="shared" si="9"/>
        <v>45595</v>
      </c>
      <c r="G12" s="25">
        <f t="shared" si="9"/>
        <v>45596</v>
      </c>
      <c r="H12" s="34">
        <f t="shared" si="9"/>
        <v>45597</v>
      </c>
      <c r="I12" s="26" t="s">
        <v>95</v>
      </c>
    </row>
    <row r="13" spans="1:9" ht="19" x14ac:dyDescent="0.25">
      <c r="A13" s="8"/>
      <c r="B13" s="20">
        <f t="shared" si="1"/>
        <v>45</v>
      </c>
      <c r="C13" s="33" t="s">
        <v>50</v>
      </c>
      <c r="D13" s="24">
        <f t="shared" si="3"/>
        <v>45600</v>
      </c>
      <c r="E13" s="25">
        <f t="shared" ref="E13:H13" si="10">D13+1</f>
        <v>45601</v>
      </c>
      <c r="F13" s="25">
        <f t="shared" si="10"/>
        <v>45602</v>
      </c>
      <c r="G13" s="25">
        <f t="shared" si="10"/>
        <v>45603</v>
      </c>
      <c r="H13" s="25">
        <f t="shared" si="10"/>
        <v>45604</v>
      </c>
      <c r="I13" s="26"/>
    </row>
    <row r="14" spans="1:9" ht="19" x14ac:dyDescent="0.25">
      <c r="A14" s="8"/>
      <c r="B14" s="20">
        <f t="shared" si="1"/>
        <v>46</v>
      </c>
      <c r="C14" s="33" t="s">
        <v>51</v>
      </c>
      <c r="D14" s="24">
        <f t="shared" si="3"/>
        <v>45607</v>
      </c>
      <c r="E14" s="25">
        <f t="shared" ref="E14:H14" si="11">D14+1</f>
        <v>45608</v>
      </c>
      <c r="F14" s="25">
        <f t="shared" si="11"/>
        <v>45609</v>
      </c>
      <c r="G14" s="25">
        <f t="shared" si="11"/>
        <v>45610</v>
      </c>
      <c r="H14" s="25">
        <f t="shared" si="11"/>
        <v>45611</v>
      </c>
      <c r="I14" s="26"/>
    </row>
    <row r="15" spans="1:9" ht="19" x14ac:dyDescent="0.25">
      <c r="A15" s="8"/>
      <c r="B15" s="20">
        <f t="shared" si="1"/>
        <v>47</v>
      </c>
      <c r="C15" s="33" t="s">
        <v>52</v>
      </c>
      <c r="D15" s="24">
        <f t="shared" si="3"/>
        <v>45614</v>
      </c>
      <c r="E15" s="25">
        <f t="shared" ref="E15:H15" si="12">D15+1</f>
        <v>45615</v>
      </c>
      <c r="F15" s="25">
        <f t="shared" si="12"/>
        <v>45616</v>
      </c>
      <c r="G15" s="25">
        <f t="shared" si="12"/>
        <v>45617</v>
      </c>
      <c r="H15" s="25">
        <f t="shared" si="12"/>
        <v>45618</v>
      </c>
      <c r="I15" s="26"/>
    </row>
    <row r="16" spans="1:9" ht="19" x14ac:dyDescent="0.25">
      <c r="A16" s="8"/>
      <c r="B16" s="20">
        <f t="shared" si="1"/>
        <v>48</v>
      </c>
      <c r="C16" s="33" t="s">
        <v>53</v>
      </c>
      <c r="D16" s="24">
        <f t="shared" si="3"/>
        <v>45621</v>
      </c>
      <c r="E16" s="25">
        <f t="shared" ref="E16:H16" si="13">D16+1</f>
        <v>45622</v>
      </c>
      <c r="F16" s="25">
        <f t="shared" si="13"/>
        <v>45623</v>
      </c>
      <c r="G16" s="25">
        <f t="shared" si="13"/>
        <v>45624</v>
      </c>
      <c r="H16" s="25">
        <f t="shared" si="13"/>
        <v>45625</v>
      </c>
      <c r="I16" s="26"/>
    </row>
    <row r="17" spans="1:9" ht="19" x14ac:dyDescent="0.25">
      <c r="A17" s="8"/>
      <c r="B17" s="20">
        <f t="shared" si="1"/>
        <v>49</v>
      </c>
      <c r="C17" s="33" t="s">
        <v>54</v>
      </c>
      <c r="D17" s="24">
        <f t="shared" si="3"/>
        <v>45628</v>
      </c>
      <c r="E17" s="25">
        <f t="shared" ref="E17:H17" si="14">D17+1</f>
        <v>45629</v>
      </c>
      <c r="F17" s="25">
        <f t="shared" si="14"/>
        <v>45630</v>
      </c>
      <c r="G17" s="25">
        <f t="shared" si="14"/>
        <v>45631</v>
      </c>
      <c r="H17" s="25">
        <f t="shared" si="14"/>
        <v>45632</v>
      </c>
      <c r="I17" s="26"/>
    </row>
    <row r="18" spans="1:9" ht="19" x14ac:dyDescent="0.25">
      <c r="A18" s="8"/>
      <c r="B18" s="20">
        <f t="shared" si="1"/>
        <v>50</v>
      </c>
      <c r="C18" s="33" t="s">
        <v>55</v>
      </c>
      <c r="D18" s="24">
        <f t="shared" si="3"/>
        <v>45635</v>
      </c>
      <c r="E18" s="25">
        <f t="shared" ref="E18:H18" si="15">D18+1</f>
        <v>45636</v>
      </c>
      <c r="F18" s="25">
        <f t="shared" si="15"/>
        <v>45637</v>
      </c>
      <c r="G18" s="25">
        <f t="shared" si="15"/>
        <v>45638</v>
      </c>
      <c r="H18" s="25">
        <f t="shared" si="15"/>
        <v>45639</v>
      </c>
      <c r="I18" s="26"/>
    </row>
    <row r="19" spans="1:9" ht="19" x14ac:dyDescent="0.25">
      <c r="A19" s="8"/>
      <c r="B19" s="20">
        <f t="shared" si="1"/>
        <v>51</v>
      </c>
      <c r="C19" s="33" t="s">
        <v>56</v>
      </c>
      <c r="D19" s="24">
        <f t="shared" si="3"/>
        <v>45642</v>
      </c>
      <c r="E19" s="25">
        <f t="shared" ref="E19:H19" si="16">D19+1</f>
        <v>45643</v>
      </c>
      <c r="F19" s="25">
        <f t="shared" si="16"/>
        <v>45644</v>
      </c>
      <c r="G19" s="25">
        <f t="shared" si="16"/>
        <v>45645</v>
      </c>
      <c r="H19" s="25">
        <f t="shared" si="16"/>
        <v>45646</v>
      </c>
      <c r="I19" s="26"/>
    </row>
    <row r="20" spans="1:9" ht="19" x14ac:dyDescent="0.25">
      <c r="A20" s="8"/>
      <c r="B20" s="20">
        <f t="shared" si="1"/>
        <v>52</v>
      </c>
      <c r="C20" s="33" t="s">
        <v>57</v>
      </c>
      <c r="D20" s="24">
        <f t="shared" si="3"/>
        <v>45649</v>
      </c>
      <c r="E20" s="25">
        <f t="shared" ref="E20:H20" si="17">D20+1</f>
        <v>45650</v>
      </c>
      <c r="F20" s="25">
        <f t="shared" si="17"/>
        <v>45651</v>
      </c>
      <c r="G20" s="25">
        <f t="shared" si="17"/>
        <v>45652</v>
      </c>
      <c r="H20" s="25">
        <f t="shared" si="17"/>
        <v>45653</v>
      </c>
      <c r="I20" s="39" t="s">
        <v>88</v>
      </c>
    </row>
    <row r="21" spans="1:9" ht="19" x14ac:dyDescent="0.25">
      <c r="A21" s="8"/>
      <c r="B21" s="20">
        <f t="shared" si="1"/>
        <v>1</v>
      </c>
      <c r="C21" s="33" t="s">
        <v>58</v>
      </c>
      <c r="D21" s="24">
        <f t="shared" si="3"/>
        <v>45656</v>
      </c>
      <c r="E21" s="25">
        <f t="shared" ref="E21:H21" si="18">D21+1</f>
        <v>45657</v>
      </c>
      <c r="F21" s="25">
        <f t="shared" si="18"/>
        <v>45658</v>
      </c>
      <c r="G21" s="25">
        <f t="shared" si="18"/>
        <v>45659</v>
      </c>
      <c r="H21" s="25">
        <f t="shared" si="18"/>
        <v>45660</v>
      </c>
      <c r="I21" s="39"/>
    </row>
    <row r="22" spans="1:9" ht="19" x14ac:dyDescent="0.25">
      <c r="A22" s="8"/>
      <c r="B22" s="20">
        <f t="shared" si="1"/>
        <v>2</v>
      </c>
      <c r="C22" s="33" t="s">
        <v>59</v>
      </c>
      <c r="D22" s="24">
        <f t="shared" si="3"/>
        <v>45663</v>
      </c>
      <c r="E22" s="25">
        <f t="shared" ref="E22:H22" si="19">D22+1</f>
        <v>45664</v>
      </c>
      <c r="F22" s="25">
        <f t="shared" si="19"/>
        <v>45665</v>
      </c>
      <c r="G22" s="25">
        <f t="shared" si="19"/>
        <v>45666</v>
      </c>
      <c r="H22" s="25">
        <f t="shared" si="19"/>
        <v>45667</v>
      </c>
      <c r="I22" s="26" t="s">
        <v>96</v>
      </c>
    </row>
    <row r="23" spans="1:9" ht="19" x14ac:dyDescent="0.25">
      <c r="A23" s="8"/>
      <c r="B23" s="20">
        <f t="shared" si="1"/>
        <v>3</v>
      </c>
      <c r="C23" s="33" t="s">
        <v>60</v>
      </c>
      <c r="D23" s="24">
        <f t="shared" si="3"/>
        <v>45670</v>
      </c>
      <c r="E23" s="25">
        <f t="shared" ref="E23:H23" si="20">D23+1</f>
        <v>45671</v>
      </c>
      <c r="F23" s="25">
        <f t="shared" si="20"/>
        <v>45672</v>
      </c>
      <c r="G23" s="25">
        <f t="shared" si="20"/>
        <v>45673</v>
      </c>
      <c r="H23" s="25">
        <f t="shared" si="20"/>
        <v>45674</v>
      </c>
      <c r="I23" s="26"/>
    </row>
    <row r="24" spans="1:9" ht="19" x14ac:dyDescent="0.25">
      <c r="A24" s="8"/>
      <c r="B24" s="20">
        <f t="shared" si="1"/>
        <v>4</v>
      </c>
      <c r="C24" s="33" t="s">
        <v>61</v>
      </c>
      <c r="D24" s="24">
        <f t="shared" si="3"/>
        <v>45677</v>
      </c>
      <c r="E24" s="25">
        <f t="shared" ref="E24:H24" si="21">D24+1</f>
        <v>45678</v>
      </c>
      <c r="F24" s="25">
        <f t="shared" si="21"/>
        <v>45679</v>
      </c>
      <c r="G24" s="25">
        <f t="shared" si="21"/>
        <v>45680</v>
      </c>
      <c r="H24" s="25">
        <f t="shared" si="21"/>
        <v>45681</v>
      </c>
      <c r="I24" s="26"/>
    </row>
    <row r="25" spans="1:9" ht="19" x14ac:dyDescent="0.25">
      <c r="A25" s="8"/>
      <c r="B25" s="20">
        <f t="shared" si="1"/>
        <v>5</v>
      </c>
      <c r="C25" s="33" t="s">
        <v>62</v>
      </c>
      <c r="D25" s="24">
        <f t="shared" si="3"/>
        <v>45684</v>
      </c>
      <c r="E25" s="25">
        <f t="shared" ref="E25:H25" si="22">D25+1</f>
        <v>45685</v>
      </c>
      <c r="F25" s="25">
        <f t="shared" si="22"/>
        <v>45686</v>
      </c>
      <c r="G25" s="25">
        <f t="shared" si="22"/>
        <v>45687</v>
      </c>
      <c r="H25" s="25">
        <f t="shared" si="22"/>
        <v>45688</v>
      </c>
      <c r="I25" s="26"/>
    </row>
    <row r="26" spans="1:9" ht="19" x14ac:dyDescent="0.25">
      <c r="A26" s="8"/>
      <c r="B26" s="20">
        <f t="shared" si="1"/>
        <v>6</v>
      </c>
      <c r="C26" s="33" t="s">
        <v>63</v>
      </c>
      <c r="D26" s="24">
        <f t="shared" si="3"/>
        <v>45691</v>
      </c>
      <c r="E26" s="25">
        <f t="shared" ref="E26:H26" si="23">D26+1</f>
        <v>45692</v>
      </c>
      <c r="F26" s="25">
        <f t="shared" si="23"/>
        <v>45693</v>
      </c>
      <c r="G26" s="25">
        <f t="shared" si="23"/>
        <v>45694</v>
      </c>
      <c r="H26" s="25">
        <f t="shared" si="23"/>
        <v>45695</v>
      </c>
      <c r="I26" s="26"/>
    </row>
    <row r="27" spans="1:9" ht="19" x14ac:dyDescent="0.25">
      <c r="A27" s="8"/>
      <c r="B27" s="20">
        <f t="shared" si="1"/>
        <v>7</v>
      </c>
      <c r="C27" s="33" t="s">
        <v>64</v>
      </c>
      <c r="D27" s="24">
        <f t="shared" si="3"/>
        <v>45698</v>
      </c>
      <c r="E27" s="25">
        <f t="shared" ref="E27:H27" si="24">D27+1</f>
        <v>45699</v>
      </c>
      <c r="F27" s="25">
        <f t="shared" si="24"/>
        <v>45700</v>
      </c>
      <c r="G27" s="25">
        <f t="shared" si="24"/>
        <v>45701</v>
      </c>
      <c r="H27" s="25">
        <f t="shared" si="24"/>
        <v>45702</v>
      </c>
      <c r="I27" s="26" t="s">
        <v>24</v>
      </c>
    </row>
    <row r="28" spans="1:9" ht="19" x14ac:dyDescent="0.25">
      <c r="A28" s="8"/>
      <c r="B28" s="20">
        <f t="shared" si="1"/>
        <v>8</v>
      </c>
      <c r="C28" s="33" t="s">
        <v>65</v>
      </c>
      <c r="D28" s="24">
        <f t="shared" si="3"/>
        <v>45705</v>
      </c>
      <c r="E28" s="25">
        <f t="shared" ref="E28:H28" si="25">D28+1</f>
        <v>45706</v>
      </c>
      <c r="F28" s="25">
        <f t="shared" si="25"/>
        <v>45707</v>
      </c>
      <c r="G28" s="25">
        <f t="shared" si="25"/>
        <v>45708</v>
      </c>
      <c r="H28" s="25">
        <f t="shared" si="25"/>
        <v>45709</v>
      </c>
      <c r="I28" s="26"/>
    </row>
    <row r="29" spans="1:9" ht="19" x14ac:dyDescent="0.25">
      <c r="A29" s="8"/>
      <c r="B29" s="20">
        <f t="shared" si="1"/>
        <v>9</v>
      </c>
      <c r="C29" s="33" t="s">
        <v>66</v>
      </c>
      <c r="D29" s="24">
        <f t="shared" si="3"/>
        <v>45712</v>
      </c>
      <c r="E29" s="25">
        <f t="shared" ref="E29:H29" si="26">D29+1</f>
        <v>45713</v>
      </c>
      <c r="F29" s="25">
        <f t="shared" si="26"/>
        <v>45714</v>
      </c>
      <c r="G29" s="25">
        <f t="shared" si="26"/>
        <v>45715</v>
      </c>
      <c r="H29" s="25">
        <f t="shared" si="26"/>
        <v>45716</v>
      </c>
      <c r="I29" s="26"/>
    </row>
    <row r="30" spans="1:9" ht="19" x14ac:dyDescent="0.25">
      <c r="A30" s="8"/>
      <c r="B30" s="20">
        <f t="shared" si="1"/>
        <v>10</v>
      </c>
      <c r="C30" s="33" t="s">
        <v>67</v>
      </c>
      <c r="D30" s="24">
        <f t="shared" si="3"/>
        <v>45719</v>
      </c>
      <c r="E30" s="25">
        <f t="shared" ref="E30:H30" si="27">D30+1</f>
        <v>45720</v>
      </c>
      <c r="F30" s="25">
        <f t="shared" si="27"/>
        <v>45721</v>
      </c>
      <c r="G30" s="25">
        <f t="shared" si="27"/>
        <v>45722</v>
      </c>
      <c r="H30" s="25">
        <f t="shared" si="27"/>
        <v>45723</v>
      </c>
      <c r="I30" s="26"/>
    </row>
    <row r="31" spans="1:9" ht="19" x14ac:dyDescent="0.25">
      <c r="A31" s="8"/>
      <c r="B31" s="20">
        <f t="shared" si="1"/>
        <v>11</v>
      </c>
      <c r="C31" s="33" t="s">
        <v>68</v>
      </c>
      <c r="D31" s="24">
        <f t="shared" si="3"/>
        <v>45726</v>
      </c>
      <c r="E31" s="25">
        <f t="shared" ref="E31:H31" si="28">D31+1</f>
        <v>45727</v>
      </c>
      <c r="F31" s="25">
        <f t="shared" si="28"/>
        <v>45728</v>
      </c>
      <c r="G31" s="25">
        <f t="shared" si="28"/>
        <v>45729</v>
      </c>
      <c r="H31" s="25">
        <f t="shared" si="28"/>
        <v>45730</v>
      </c>
      <c r="I31" s="26"/>
    </row>
    <row r="32" spans="1:9" ht="19" x14ac:dyDescent="0.25">
      <c r="A32" s="8"/>
      <c r="B32" s="20">
        <f t="shared" si="1"/>
        <v>12</v>
      </c>
      <c r="C32" s="33" t="s">
        <v>69</v>
      </c>
      <c r="D32" s="24">
        <f t="shared" si="3"/>
        <v>45733</v>
      </c>
      <c r="E32" s="25">
        <f t="shared" ref="E32:H32" si="29">D32+1</f>
        <v>45734</v>
      </c>
      <c r="F32" s="25">
        <f t="shared" si="29"/>
        <v>45735</v>
      </c>
      <c r="G32" s="25">
        <f t="shared" si="29"/>
        <v>45736</v>
      </c>
      <c r="H32" s="25">
        <f t="shared" si="29"/>
        <v>45737</v>
      </c>
      <c r="I32" s="26" t="s">
        <v>94</v>
      </c>
    </row>
    <row r="33" spans="1:9" ht="19" x14ac:dyDescent="0.25">
      <c r="A33" s="8"/>
      <c r="B33" s="20">
        <f t="shared" si="1"/>
        <v>13</v>
      </c>
      <c r="C33" s="33" t="s">
        <v>70</v>
      </c>
      <c r="D33" s="24">
        <f t="shared" si="3"/>
        <v>45740</v>
      </c>
      <c r="E33" s="25">
        <f t="shared" ref="E33:H33" si="30">D33+1</f>
        <v>45741</v>
      </c>
      <c r="F33" s="25">
        <f t="shared" si="30"/>
        <v>45742</v>
      </c>
      <c r="G33" s="25">
        <f t="shared" si="30"/>
        <v>45743</v>
      </c>
      <c r="H33" s="25">
        <f t="shared" si="30"/>
        <v>45744</v>
      </c>
    </row>
    <row r="34" spans="1:9" ht="19" x14ac:dyDescent="0.25">
      <c r="A34" s="8"/>
      <c r="B34" s="20">
        <f t="shared" si="1"/>
        <v>14</v>
      </c>
      <c r="C34" s="33" t="s">
        <v>71</v>
      </c>
      <c r="D34" s="24">
        <f t="shared" si="3"/>
        <v>45747</v>
      </c>
      <c r="E34" s="25">
        <f t="shared" ref="E34:H34" si="31">D34+1</f>
        <v>45748</v>
      </c>
      <c r="F34" s="25">
        <f t="shared" si="31"/>
        <v>45749</v>
      </c>
      <c r="G34" s="25">
        <f t="shared" si="31"/>
        <v>45750</v>
      </c>
      <c r="H34" s="25">
        <f t="shared" si="31"/>
        <v>45751</v>
      </c>
    </row>
    <row r="35" spans="1:9" ht="19" x14ac:dyDescent="0.25">
      <c r="A35" s="8"/>
      <c r="B35" s="20">
        <f t="shared" si="1"/>
        <v>15</v>
      </c>
      <c r="C35" s="33" t="s">
        <v>72</v>
      </c>
      <c r="D35" s="24">
        <f t="shared" si="3"/>
        <v>45754</v>
      </c>
      <c r="E35" s="25">
        <f t="shared" ref="E35:H35" si="32">D35+1</f>
        <v>45755</v>
      </c>
      <c r="F35" s="25">
        <f t="shared" si="32"/>
        <v>45756</v>
      </c>
      <c r="G35" s="25">
        <f t="shared" si="32"/>
        <v>45757</v>
      </c>
      <c r="H35" s="25">
        <f t="shared" si="32"/>
        <v>45758</v>
      </c>
    </row>
    <row r="36" spans="1:9" ht="19" x14ac:dyDescent="0.25">
      <c r="A36" s="8"/>
      <c r="B36" s="20">
        <f t="shared" si="1"/>
        <v>16</v>
      </c>
      <c r="C36" s="33" t="s">
        <v>73</v>
      </c>
      <c r="D36" s="24">
        <f t="shared" si="3"/>
        <v>45761</v>
      </c>
      <c r="E36" s="25">
        <f t="shared" ref="E36:H36" si="33">D36+1</f>
        <v>45762</v>
      </c>
      <c r="F36" s="25">
        <f t="shared" si="33"/>
        <v>45763</v>
      </c>
      <c r="G36" s="25">
        <f t="shared" si="33"/>
        <v>45764</v>
      </c>
      <c r="H36" s="25">
        <f t="shared" si="33"/>
        <v>45765</v>
      </c>
      <c r="I36" s="26" t="s">
        <v>26</v>
      </c>
    </row>
    <row r="37" spans="1:9" ht="19" x14ac:dyDescent="0.25">
      <c r="A37" s="8"/>
      <c r="B37" s="20">
        <f t="shared" si="1"/>
        <v>17</v>
      </c>
      <c r="C37" s="33" t="s">
        <v>74</v>
      </c>
      <c r="D37" s="24">
        <f t="shared" si="3"/>
        <v>45768</v>
      </c>
      <c r="E37" s="25">
        <f t="shared" ref="E37:H37" si="34">D37+1</f>
        <v>45769</v>
      </c>
      <c r="F37" s="25">
        <f t="shared" si="34"/>
        <v>45770</v>
      </c>
      <c r="G37" s="25">
        <f t="shared" si="34"/>
        <v>45771</v>
      </c>
      <c r="H37" s="25">
        <f t="shared" si="34"/>
        <v>45772</v>
      </c>
      <c r="I37" s="26" t="s">
        <v>90</v>
      </c>
    </row>
    <row r="38" spans="1:9" ht="19" x14ac:dyDescent="0.25">
      <c r="A38" s="8"/>
      <c r="B38" s="20">
        <f t="shared" si="1"/>
        <v>18</v>
      </c>
      <c r="C38" s="33" t="s">
        <v>75</v>
      </c>
      <c r="D38" s="24">
        <f t="shared" si="3"/>
        <v>45775</v>
      </c>
      <c r="E38" s="25">
        <f t="shared" ref="E38:H38" si="35">D38+1</f>
        <v>45776</v>
      </c>
      <c r="F38" s="25">
        <f t="shared" si="35"/>
        <v>45777</v>
      </c>
      <c r="G38" s="25">
        <f t="shared" si="35"/>
        <v>45778</v>
      </c>
      <c r="H38" s="25">
        <f t="shared" si="35"/>
        <v>45779</v>
      </c>
      <c r="I38" s="26" t="s">
        <v>89</v>
      </c>
    </row>
    <row r="39" spans="1:9" ht="19" x14ac:dyDescent="0.25">
      <c r="A39" s="8"/>
      <c r="B39" s="20">
        <f t="shared" si="1"/>
        <v>19</v>
      </c>
      <c r="C39" s="33" t="s">
        <v>76</v>
      </c>
      <c r="D39" s="24">
        <f t="shared" si="3"/>
        <v>45782</v>
      </c>
      <c r="E39" s="25">
        <f t="shared" ref="E39:H39" si="36">D39+1</f>
        <v>45783</v>
      </c>
      <c r="F39" s="25">
        <f t="shared" si="36"/>
        <v>45784</v>
      </c>
      <c r="G39" s="25">
        <f t="shared" si="36"/>
        <v>45785</v>
      </c>
      <c r="H39" s="25">
        <f t="shared" si="36"/>
        <v>45786</v>
      </c>
    </row>
    <row r="40" spans="1:9" ht="19" x14ac:dyDescent="0.25">
      <c r="A40" s="8"/>
      <c r="B40" s="20">
        <f t="shared" si="1"/>
        <v>20</v>
      </c>
      <c r="C40" s="33" t="s">
        <v>77</v>
      </c>
      <c r="D40" s="24">
        <f t="shared" si="3"/>
        <v>45789</v>
      </c>
      <c r="E40" s="25">
        <f t="shared" ref="E40:H40" si="37">D40+1</f>
        <v>45790</v>
      </c>
      <c r="F40" s="25">
        <f t="shared" si="37"/>
        <v>45791</v>
      </c>
      <c r="G40" s="25">
        <f t="shared" si="37"/>
        <v>45792</v>
      </c>
      <c r="H40" s="25">
        <f t="shared" si="37"/>
        <v>45793</v>
      </c>
    </row>
    <row r="41" spans="1:9" ht="19" x14ac:dyDescent="0.25">
      <c r="A41" s="8"/>
      <c r="B41" s="20">
        <f t="shared" si="1"/>
        <v>21</v>
      </c>
      <c r="C41" s="33" t="s">
        <v>78</v>
      </c>
      <c r="D41" s="24">
        <f t="shared" si="3"/>
        <v>45796</v>
      </c>
      <c r="E41" s="25">
        <f t="shared" ref="E41:H41" si="38">D41+1</f>
        <v>45797</v>
      </c>
      <c r="F41" s="25">
        <f t="shared" si="38"/>
        <v>45798</v>
      </c>
      <c r="G41" s="25">
        <f t="shared" si="38"/>
        <v>45799</v>
      </c>
      <c r="H41" s="25">
        <f t="shared" si="38"/>
        <v>45800</v>
      </c>
    </row>
    <row r="42" spans="1:9" ht="19" x14ac:dyDescent="0.25">
      <c r="A42" s="8"/>
      <c r="B42" s="20">
        <f t="shared" si="1"/>
        <v>22</v>
      </c>
      <c r="C42" s="33" t="s">
        <v>79</v>
      </c>
      <c r="D42" s="24">
        <f t="shared" si="3"/>
        <v>45803</v>
      </c>
      <c r="E42" s="25">
        <f t="shared" ref="E42:H42" si="39">D42+1</f>
        <v>45804</v>
      </c>
      <c r="F42" s="25">
        <f t="shared" si="39"/>
        <v>45805</v>
      </c>
      <c r="G42" s="25">
        <f t="shared" si="39"/>
        <v>45806</v>
      </c>
      <c r="H42" s="25">
        <f t="shared" si="39"/>
        <v>45807</v>
      </c>
      <c r="I42" s="26" t="s">
        <v>91</v>
      </c>
    </row>
    <row r="43" spans="1:9" ht="19" x14ac:dyDescent="0.25">
      <c r="A43" s="8"/>
      <c r="B43" s="20">
        <f t="shared" si="1"/>
        <v>23</v>
      </c>
      <c r="C43" s="33" t="s">
        <v>80</v>
      </c>
      <c r="D43" s="24">
        <f t="shared" si="3"/>
        <v>45810</v>
      </c>
      <c r="E43" s="25">
        <f t="shared" ref="E43:H43" si="40">D43+1</f>
        <v>45811</v>
      </c>
      <c r="F43" s="25">
        <f t="shared" si="40"/>
        <v>45812</v>
      </c>
      <c r="G43" s="25">
        <f t="shared" si="40"/>
        <v>45813</v>
      </c>
      <c r="H43" s="25">
        <f t="shared" si="40"/>
        <v>45814</v>
      </c>
    </row>
    <row r="44" spans="1:9" ht="19" x14ac:dyDescent="0.25">
      <c r="A44" s="8"/>
      <c r="B44" s="20">
        <f t="shared" si="1"/>
        <v>24</v>
      </c>
      <c r="C44" s="33" t="s">
        <v>81</v>
      </c>
      <c r="D44" s="24">
        <f t="shared" si="3"/>
        <v>45817</v>
      </c>
      <c r="E44" s="25">
        <f t="shared" ref="E44:H44" si="41">D44+1</f>
        <v>45818</v>
      </c>
      <c r="F44" s="25">
        <f t="shared" si="41"/>
        <v>45819</v>
      </c>
      <c r="G44" s="25">
        <f t="shared" si="41"/>
        <v>45820</v>
      </c>
      <c r="H44" s="25">
        <f t="shared" si="41"/>
        <v>45821</v>
      </c>
      <c r="I44" s="26" t="s">
        <v>92</v>
      </c>
    </row>
    <row r="45" spans="1:9" ht="19" x14ac:dyDescent="0.25">
      <c r="A45" s="8"/>
      <c r="B45" s="20">
        <f t="shared" si="1"/>
        <v>25</v>
      </c>
      <c r="C45" s="33" t="s">
        <v>82</v>
      </c>
      <c r="D45" s="24">
        <f t="shared" si="3"/>
        <v>45824</v>
      </c>
      <c r="E45" s="25">
        <f t="shared" ref="E45:H45" si="42">D45+1</f>
        <v>45825</v>
      </c>
      <c r="F45" s="25">
        <f t="shared" si="42"/>
        <v>45826</v>
      </c>
      <c r="G45" s="25">
        <f t="shared" si="42"/>
        <v>45827</v>
      </c>
      <c r="H45" s="25">
        <f t="shared" si="42"/>
        <v>45828</v>
      </c>
      <c r="I45" s="26" t="s">
        <v>93</v>
      </c>
    </row>
    <row r="46" spans="1:9" ht="19" x14ac:dyDescent="0.25">
      <c r="A46" s="8"/>
      <c r="B46" s="20">
        <f t="shared" si="1"/>
        <v>26</v>
      </c>
      <c r="C46" s="33" t="s">
        <v>83</v>
      </c>
      <c r="D46" s="24">
        <f t="shared" si="3"/>
        <v>45831</v>
      </c>
      <c r="E46" s="25">
        <f t="shared" ref="E46:H46" si="43">D46+1</f>
        <v>45832</v>
      </c>
      <c r="F46" s="25">
        <f t="shared" si="43"/>
        <v>45833</v>
      </c>
      <c r="G46" s="25">
        <f t="shared" si="43"/>
        <v>45834</v>
      </c>
      <c r="H46" s="25">
        <f t="shared" si="43"/>
        <v>45835</v>
      </c>
      <c r="I46" s="26"/>
    </row>
    <row r="47" spans="1:9" ht="19" x14ac:dyDescent="0.25">
      <c r="A47" s="8"/>
      <c r="B47" s="20">
        <f t="shared" si="1"/>
        <v>27</v>
      </c>
      <c r="C47" s="33" t="s">
        <v>84</v>
      </c>
      <c r="D47" s="24">
        <f t="shared" si="3"/>
        <v>45838</v>
      </c>
      <c r="E47" s="25">
        <f t="shared" ref="E47:H47" si="44">D47+1</f>
        <v>45839</v>
      </c>
      <c r="F47" s="25">
        <f t="shared" si="44"/>
        <v>45840</v>
      </c>
      <c r="G47" s="25">
        <f t="shared" si="44"/>
        <v>45841</v>
      </c>
      <c r="H47" s="25">
        <f t="shared" si="44"/>
        <v>45842</v>
      </c>
      <c r="I47" s="26"/>
    </row>
    <row r="48" spans="1:9" ht="32" customHeight="1" x14ac:dyDescent="0.2">
      <c r="D48" s="27">
        <f>Einstellungen!I9</f>
        <v>36</v>
      </c>
      <c r="E48" s="28">
        <f>Einstellungen!I10</f>
        <v>38</v>
      </c>
      <c r="F48" s="28">
        <f>Einstellungen!I11</f>
        <v>37</v>
      </c>
      <c r="G48" s="28">
        <f>Einstellungen!I12</f>
        <v>35</v>
      </c>
      <c r="H48" s="28">
        <f>Einstellungen!I13</f>
        <v>38</v>
      </c>
      <c r="I48" s="29" t="str">
        <f xml:space="preserve"> "= " &amp;SUM(D48:H48) &amp; " Tage"</f>
        <v>= 184 Tage</v>
      </c>
    </row>
    <row r="50" spans="1:9" s="10" customFormat="1" ht="23" customHeight="1" x14ac:dyDescent="0.2">
      <c r="A50" s="10" t="str">
        <f>"Vorschau "&amp;Einstellungen!I20&amp;":"</f>
        <v>Vorschau 2025/2026:</v>
      </c>
      <c r="B50" s="11"/>
      <c r="C50" s="11"/>
      <c r="D50" s="10" t="str">
        <f>"ab Mo, "&amp;DAY(Einstellungen!I21)&amp;"."&amp;MONTH(Einstellungen!I21)&amp;"."&amp;YEAR(Einstellungen!I21)</f>
        <v>ab Mo, 8.9.2025</v>
      </c>
      <c r="E50" s="12" t="str">
        <f>"bis Fr, "&amp;DAY(Einstellungen!I23)&amp;"."&amp;MONTH(Einstellungen!I23)&amp;"."&amp;YEAR(Einstellungen!I23)</f>
        <v>bis Fr, 3.7.2026</v>
      </c>
      <c r="G50" s="10" t="str">
        <f>"2. Sem ab "&amp;DAY(Einstellungen!I22)&amp;"."&amp;MONTH(Einstellungen!I22)&amp;"."&amp;YEAR(Einstellungen!I22)</f>
        <v>2. Sem ab 16.2.2026</v>
      </c>
      <c r="I50" s="11"/>
    </row>
    <row r="51" spans="1:9" s="10" customFormat="1" ht="23" customHeight="1" x14ac:dyDescent="0.2">
      <c r="A51" s="10" t="str">
        <f>"Vorschau "&amp;Einstellungen!I26&amp;":"</f>
        <v>Vorschau 2026/2027:</v>
      </c>
      <c r="B51" s="11"/>
      <c r="C51" s="11"/>
      <c r="D51" s="10" t="str">
        <f>"ab Mo, "&amp;DAY(Einstellungen!I27)&amp;"."&amp;MONTH(Einstellungen!I27)&amp;"."&amp;YEAR(Einstellungen!I27)</f>
        <v>ab Mo, 14.9.2026</v>
      </c>
      <c r="E51" s="12" t="str">
        <f>"bis Fr, "&amp;DAY(Einstellungen!I29)&amp;"."&amp;MONTH(Einstellungen!I29)&amp;"."&amp;YEAR(Einstellungen!I29)</f>
        <v>bis Fr, 9.7.2027</v>
      </c>
      <c r="G51" s="10" t="str">
        <f>"2. Sem ab "&amp;DAY(Einstellungen!I28)&amp;"."&amp;MONTH(Einstellungen!I28)&amp;"."&amp;YEAR(Einstellungen!I28)</f>
        <v>2. Sem ab 22.2.2027</v>
      </c>
      <c r="I51" s="11"/>
    </row>
  </sheetData>
  <mergeCells count="4">
    <mergeCell ref="B4:C4"/>
    <mergeCell ref="A3:B3"/>
    <mergeCell ref="I20:I21"/>
    <mergeCell ref="B1:I1"/>
  </mergeCells>
  <phoneticPr fontId="2" type="noConversion"/>
  <pageMargins left="0.7" right="0.7" top="0.78740157499999996" bottom="0.78740157499999996" header="0.3" footer="0.3"/>
  <pageSetup paperSize="9"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6E2356E-0335-CE43-809C-A8BD7CBADD11}">
            <xm:f>MATCH(D5,Einstellungen!$B$28:$B$56,0)</xm:f>
            <x14:dxf>
              <font>
                <b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expression" priority="4" id="{8D53AA11-2A26-3640-A842-E9F0E224DA30}">
            <xm:f>MATCH(D5,Einstellungen!$B$7:$B$24,0)</xm:f>
            <x14:dxf>
              <font>
                <b/>
                <i val="0"/>
              </font>
              <fill>
                <patternFill>
                  <bgColor theme="7" tint="0.59996337778862885"/>
                </patternFill>
              </fill>
            </x14:dxf>
          </x14:cfRule>
          <xm:sqref>D5:H47</xm:sqref>
        </x14:conditionalFormatting>
        <x14:conditionalFormatting xmlns:xm="http://schemas.microsoft.com/office/excel/2006/main">
          <x14:cfRule type="expression" priority="1" id="{2FEEEC65-BBB2-104C-8F89-5EC54001B8C4}">
            <xm:f>MATCH(E48,Einstellungen!$B$28:$B$56,0)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" id="{69EF3A91-92BA-8543-BB4D-DBB43D118642}">
            <xm:f>MATCH(E48,Einstellungen!$B$7:$B$24,0)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E48:I48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1F7B-6B6B-BE43-AC41-EF18DCE57D78}">
  <dimension ref="A1:K56"/>
  <sheetViews>
    <sheetView topLeftCell="A3" workbookViewId="0">
      <selection activeCell="B1" sqref="B1"/>
    </sheetView>
  </sheetViews>
  <sheetFormatPr baseColWidth="10" defaultRowHeight="16" x14ac:dyDescent="0.2"/>
  <cols>
    <col min="1" max="1" width="21.1640625" customWidth="1"/>
    <col min="2" max="2" width="11.6640625" customWidth="1"/>
    <col min="8" max="8" width="17.6640625" customWidth="1"/>
  </cols>
  <sheetData>
    <row r="1" spans="1:10" x14ac:dyDescent="0.2">
      <c r="A1" s="4" t="s">
        <v>1</v>
      </c>
      <c r="B1" s="2">
        <v>45544</v>
      </c>
      <c r="E1" s="4" t="s">
        <v>2</v>
      </c>
      <c r="F1">
        <f>WEEKNUM(B1,21)</f>
        <v>37</v>
      </c>
      <c r="J1" s="1"/>
    </row>
    <row r="2" spans="1:10" x14ac:dyDescent="0.2">
      <c r="A2" s="4" t="s">
        <v>25</v>
      </c>
      <c r="B2" s="2">
        <v>45705</v>
      </c>
      <c r="C2" s="3" t="str">
        <f>"("&amp;DAY(B1+23*7)&amp;"."&amp;MONTH(B1+23*7)&amp;"."&amp;F2+1&amp;")"</f>
        <v>(17.2.2025)</v>
      </c>
      <c r="E2" s="4" t="s">
        <v>3</v>
      </c>
      <c r="F2">
        <v>2024</v>
      </c>
    </row>
    <row r="3" spans="1:10" x14ac:dyDescent="0.2">
      <c r="A3" s="4" t="s">
        <v>27</v>
      </c>
      <c r="B3" s="2">
        <v>45842</v>
      </c>
      <c r="C3" s="3" t="str">
        <f>"("&amp;DAY(B1+42*7+4)&amp;"."&amp;MONTH(B1+42*7+4)&amp;"."&amp;F2+1&amp;")"</f>
        <v>(4.7.2025)</v>
      </c>
      <c r="E3" s="4" t="s">
        <v>4</v>
      </c>
      <c r="F3" s="3" t="str">
        <f>F2&amp;"/"&amp;F2+1</f>
        <v>2024/2025</v>
      </c>
    </row>
    <row r="4" spans="1:10" x14ac:dyDescent="0.2">
      <c r="E4" s="4"/>
      <c r="F4" s="3"/>
    </row>
    <row r="5" spans="1:10" x14ac:dyDescent="0.2">
      <c r="A5" s="41" t="s">
        <v>15</v>
      </c>
      <c r="B5" s="41"/>
      <c r="F5" s="3"/>
      <c r="H5" s="4" t="s">
        <v>35</v>
      </c>
      <c r="I5">
        <f>((B3+3)-B1)/7</f>
        <v>43</v>
      </c>
    </row>
    <row r="7" spans="1:10" x14ac:dyDescent="0.2">
      <c r="A7" t="s">
        <v>5</v>
      </c>
      <c r="B7" s="1">
        <f>DATE(F2,10,26)</f>
        <v>45591</v>
      </c>
      <c r="C7">
        <f>WEEKDAY(B7)</f>
        <v>7</v>
      </c>
      <c r="D7" t="str">
        <f>TEXT(C7,"TTTT")</f>
        <v>Samstag</v>
      </c>
      <c r="H7" s="4" t="s">
        <v>36</v>
      </c>
      <c r="I7">
        <f>I16</f>
        <v>180</v>
      </c>
    </row>
    <row r="8" spans="1:10" x14ac:dyDescent="0.2">
      <c r="A8" t="s">
        <v>6</v>
      </c>
      <c r="B8" s="1">
        <f>DATE(F2,11,1)</f>
        <v>45597</v>
      </c>
      <c r="C8">
        <f t="shared" ref="C8:C16" si="0">WEEKDAY(B8)</f>
        <v>6</v>
      </c>
      <c r="D8" t="str">
        <f t="shared" ref="D8:D16" si="1">TEXT(C8,"TTTT")</f>
        <v>Freitag</v>
      </c>
    </row>
    <row r="9" spans="1:10" x14ac:dyDescent="0.2">
      <c r="A9" t="s">
        <v>7</v>
      </c>
      <c r="B9" s="1">
        <f>DATE(F2,11,2)</f>
        <v>45598</v>
      </c>
      <c r="C9">
        <f t="shared" si="0"/>
        <v>7</v>
      </c>
      <c r="D9" t="str">
        <f t="shared" si="1"/>
        <v>Samstag</v>
      </c>
      <c r="H9" t="s">
        <v>29</v>
      </c>
      <c r="I9">
        <f>$I$5-COUNTIF($C$7:$C$56,"=2")</f>
        <v>36</v>
      </c>
    </row>
    <row r="10" spans="1:10" x14ac:dyDescent="0.2">
      <c r="A10" t="s">
        <v>8</v>
      </c>
      <c r="B10" s="1">
        <f>DATE(F2,12,8)</f>
        <v>45634</v>
      </c>
      <c r="C10">
        <f t="shared" si="0"/>
        <v>1</v>
      </c>
      <c r="D10" t="str">
        <f t="shared" si="1"/>
        <v>Sonntag</v>
      </c>
      <c r="H10" t="s">
        <v>30</v>
      </c>
      <c r="I10">
        <f>$I$5-COUNTIF($C$7:$C$56,"=3")</f>
        <v>38</v>
      </c>
    </row>
    <row r="11" spans="1:10" x14ac:dyDescent="0.2">
      <c r="A11" t="s">
        <v>11</v>
      </c>
      <c r="B11" s="1">
        <f>DATE(F2,12,24)</f>
        <v>45650</v>
      </c>
      <c r="C11">
        <f t="shared" si="0"/>
        <v>3</v>
      </c>
      <c r="D11" t="str">
        <f t="shared" si="1"/>
        <v>Dienstag</v>
      </c>
      <c r="H11" t="s">
        <v>31</v>
      </c>
      <c r="I11">
        <f>$I$5-COUNTIF($C$7:$C$56,"=4")</f>
        <v>37</v>
      </c>
    </row>
    <row r="12" spans="1:10" x14ac:dyDescent="0.2">
      <c r="A12" t="s">
        <v>10</v>
      </c>
      <c r="B12" s="1">
        <f>DATE(F2,12,25)</f>
        <v>45651</v>
      </c>
      <c r="C12">
        <f t="shared" si="0"/>
        <v>4</v>
      </c>
      <c r="D12" t="str">
        <f t="shared" si="1"/>
        <v>Mittwoch</v>
      </c>
      <c r="H12" t="s">
        <v>32</v>
      </c>
      <c r="I12">
        <f>$I$5-COUNTIF($C$7:$C$56,"=5")</f>
        <v>35</v>
      </c>
    </row>
    <row r="13" spans="1:10" x14ac:dyDescent="0.2">
      <c r="A13" t="s">
        <v>9</v>
      </c>
      <c r="B13" s="1">
        <f>DATE(F2,12,26)</f>
        <v>45652</v>
      </c>
      <c r="C13">
        <f t="shared" si="0"/>
        <v>5</v>
      </c>
      <c r="D13" t="str">
        <f t="shared" si="1"/>
        <v>Donnerstag</v>
      </c>
      <c r="H13" t="s">
        <v>33</v>
      </c>
      <c r="I13">
        <f>$I$5-COUNTIF($C$7:$C$56,"=6")</f>
        <v>38</v>
      </c>
    </row>
    <row r="14" spans="1:10" x14ac:dyDescent="0.2">
      <c r="A14" t="s">
        <v>12</v>
      </c>
      <c r="B14" s="1">
        <f>DATE(F2+1,1,6)</f>
        <v>45663</v>
      </c>
      <c r="C14">
        <f t="shared" si="0"/>
        <v>2</v>
      </c>
      <c r="D14" t="str">
        <f t="shared" si="1"/>
        <v>Montag</v>
      </c>
      <c r="H14" t="s">
        <v>34</v>
      </c>
      <c r="I14">
        <f>SUM(I9:I13)</f>
        <v>184</v>
      </c>
    </row>
    <row r="15" spans="1:10" x14ac:dyDescent="0.2">
      <c r="A15" t="s">
        <v>28</v>
      </c>
      <c r="B15" s="1">
        <f>DATE(F2+1,3,19)</f>
        <v>45735</v>
      </c>
      <c r="C15">
        <f t="shared" si="0"/>
        <v>4</v>
      </c>
      <c r="D15" t="str">
        <f t="shared" si="1"/>
        <v>Mittwoch</v>
      </c>
      <c r="H15" t="s">
        <v>37</v>
      </c>
      <c r="I15">
        <v>4</v>
      </c>
    </row>
    <row r="16" spans="1:10" x14ac:dyDescent="0.2">
      <c r="A16" t="s">
        <v>13</v>
      </c>
      <c r="B16" s="1">
        <f>DATE(F2+1,5,1)</f>
        <v>45778</v>
      </c>
      <c r="C16">
        <f t="shared" si="0"/>
        <v>5</v>
      </c>
      <c r="D16" t="str">
        <f t="shared" si="1"/>
        <v>Donnerstag</v>
      </c>
      <c r="H16" s="4" t="s">
        <v>36</v>
      </c>
      <c r="I16" s="4">
        <f>I14-I15</f>
        <v>180</v>
      </c>
    </row>
    <row r="17" spans="1:11" x14ac:dyDescent="0.2">
      <c r="H17" s="4" t="s">
        <v>38</v>
      </c>
      <c r="I17" s="4">
        <f>I16/5</f>
        <v>36</v>
      </c>
    </row>
    <row r="18" spans="1:11" x14ac:dyDescent="0.2">
      <c r="A18" s="41" t="s">
        <v>14</v>
      </c>
      <c r="B18" s="41"/>
    </row>
    <row r="20" spans="1:11" x14ac:dyDescent="0.2">
      <c r="A20" t="s">
        <v>16</v>
      </c>
      <c r="B20" s="1">
        <f>DOLLAR((DAY(MINUTE((F2+1)/38)/2+55)&amp;".4."&amp;(F2+1))/7,)*7-6</f>
        <v>45767</v>
      </c>
      <c r="C20">
        <f t="shared" ref="C20:C24" si="2">WEEKDAY(B20)</f>
        <v>1</v>
      </c>
      <c r="D20" t="str">
        <f t="shared" ref="D20:D24" si="3">TEXT(C20,"TTTT")</f>
        <v>Sonntag</v>
      </c>
      <c r="H20" s="4" t="s">
        <v>0</v>
      </c>
      <c r="I20" s="5" t="str">
        <f>F2+1&amp;"/"&amp;F2+2</f>
        <v>2025/2026</v>
      </c>
    </row>
    <row r="21" spans="1:11" x14ac:dyDescent="0.2">
      <c r="A21" t="s">
        <v>17</v>
      </c>
      <c r="B21" s="1">
        <f>B20+1</f>
        <v>45768</v>
      </c>
      <c r="C21">
        <f t="shared" si="2"/>
        <v>2</v>
      </c>
      <c r="D21" t="str">
        <f t="shared" si="3"/>
        <v>Montag</v>
      </c>
      <c r="H21" t="s">
        <v>1</v>
      </c>
      <c r="I21" s="1">
        <f>DATE(F2+1,9,14)-WEEKDAY(DATE(F2+1,9,14),2)+1</f>
        <v>45908</v>
      </c>
      <c r="K21" s="1"/>
    </row>
    <row r="22" spans="1:11" x14ac:dyDescent="0.2">
      <c r="A22" t="s">
        <v>18</v>
      </c>
      <c r="B22" s="1">
        <f>B20+39</f>
        <v>45806</v>
      </c>
      <c r="C22">
        <f t="shared" si="2"/>
        <v>5</v>
      </c>
      <c r="D22" t="str">
        <f t="shared" si="3"/>
        <v>Donnerstag</v>
      </c>
      <c r="H22" t="s">
        <v>39</v>
      </c>
      <c r="I22" s="1">
        <f>I21+23*7</f>
        <v>46069</v>
      </c>
    </row>
    <row r="23" spans="1:11" x14ac:dyDescent="0.2">
      <c r="A23" t="s">
        <v>19</v>
      </c>
      <c r="B23" s="1">
        <f>B20+50</f>
        <v>45817</v>
      </c>
      <c r="C23">
        <f t="shared" si="2"/>
        <v>2</v>
      </c>
      <c r="D23" t="str">
        <f t="shared" si="3"/>
        <v>Montag</v>
      </c>
      <c r="H23" t="s">
        <v>40</v>
      </c>
      <c r="I23" s="1">
        <f>I21+42*7+4</f>
        <v>46206</v>
      </c>
    </row>
    <row r="24" spans="1:11" x14ac:dyDescent="0.2">
      <c r="A24" t="s">
        <v>20</v>
      </c>
      <c r="B24" s="1">
        <f>B20+60</f>
        <v>45827</v>
      </c>
      <c r="C24">
        <f t="shared" si="2"/>
        <v>5</v>
      </c>
      <c r="D24" t="str">
        <f t="shared" si="3"/>
        <v>Donnerstag</v>
      </c>
    </row>
    <row r="26" spans="1:11" x14ac:dyDescent="0.2">
      <c r="A26" s="4" t="s">
        <v>22</v>
      </c>
      <c r="H26" s="4" t="s">
        <v>0</v>
      </c>
      <c r="I26" s="5" t="str">
        <f>F2+2&amp;"/"&amp;F2+3</f>
        <v>2026/2027</v>
      </c>
    </row>
    <row r="27" spans="1:11" x14ac:dyDescent="0.2">
      <c r="H27" t="s">
        <v>1</v>
      </c>
      <c r="I27" s="1">
        <f>DATE(F2+2,9,14)-WEEKDAY(DATE(F2+2,9,14),2)+1</f>
        <v>46279</v>
      </c>
    </row>
    <row r="28" spans="1:11" x14ac:dyDescent="0.2">
      <c r="A28" t="s">
        <v>21</v>
      </c>
      <c r="B28" s="1">
        <f>B7+1</f>
        <v>45592</v>
      </c>
      <c r="C28">
        <f t="shared" ref="C28:C32" si="4">WEEKDAY(B28)</f>
        <v>1</v>
      </c>
      <c r="D28" t="str">
        <f t="shared" ref="D28:D32" si="5">TEXT(C28,"TTTT")</f>
        <v>Sonntag</v>
      </c>
      <c r="H28" t="s">
        <v>39</v>
      </c>
      <c r="I28" s="1">
        <f>I27+23*7</f>
        <v>46440</v>
      </c>
    </row>
    <row r="29" spans="1:11" x14ac:dyDescent="0.2">
      <c r="B29" s="1">
        <f>B7+2</f>
        <v>45593</v>
      </c>
      <c r="C29">
        <f t="shared" si="4"/>
        <v>2</v>
      </c>
      <c r="D29" t="str">
        <f t="shared" si="5"/>
        <v>Montag</v>
      </c>
      <c r="H29" t="s">
        <v>40</v>
      </c>
      <c r="I29" s="1">
        <f>I27+42*7+4</f>
        <v>46577</v>
      </c>
    </row>
    <row r="30" spans="1:11" x14ac:dyDescent="0.2">
      <c r="B30" s="1">
        <f>B7+3</f>
        <v>45594</v>
      </c>
      <c r="C30">
        <f t="shared" si="4"/>
        <v>3</v>
      </c>
      <c r="D30" t="str">
        <f t="shared" si="5"/>
        <v>Dienstag</v>
      </c>
    </row>
    <row r="31" spans="1:11" x14ac:dyDescent="0.2">
      <c r="B31" s="1">
        <f>B7+4</f>
        <v>45595</v>
      </c>
      <c r="C31">
        <f t="shared" si="4"/>
        <v>4</v>
      </c>
      <c r="D31" t="str">
        <f t="shared" si="5"/>
        <v>Mittwoch</v>
      </c>
    </row>
    <row r="32" spans="1:11" x14ac:dyDescent="0.2">
      <c r="B32" s="1">
        <f>B7+5</f>
        <v>45596</v>
      </c>
      <c r="C32">
        <f t="shared" si="4"/>
        <v>5</v>
      </c>
      <c r="D32" t="str">
        <f t="shared" si="5"/>
        <v>Donnerstag</v>
      </c>
    </row>
    <row r="34" spans="1:4" x14ac:dyDescent="0.2">
      <c r="A34" t="s">
        <v>23</v>
      </c>
      <c r="B34" s="1">
        <f>IF(C11=3,DATE(F2,12,23),"")</f>
        <v>45649</v>
      </c>
    </row>
    <row r="35" spans="1:4" x14ac:dyDescent="0.2">
      <c r="B35" s="1">
        <f>DATE(F2,12,27)</f>
        <v>45653</v>
      </c>
      <c r="C35">
        <f t="shared" ref="C35:C44" si="6">WEEKDAY(B35)</f>
        <v>6</v>
      </c>
      <c r="D35" t="str">
        <f t="shared" ref="D35:D44" si="7">TEXT(C35,"TTTT")</f>
        <v>Freitag</v>
      </c>
    </row>
    <row r="36" spans="1:4" x14ac:dyDescent="0.2">
      <c r="B36" s="1">
        <f>DATE(F2,12,28)</f>
        <v>45654</v>
      </c>
      <c r="C36">
        <f t="shared" si="6"/>
        <v>7</v>
      </c>
      <c r="D36" t="str">
        <f t="shared" si="7"/>
        <v>Samstag</v>
      </c>
    </row>
    <row r="37" spans="1:4" x14ac:dyDescent="0.2">
      <c r="B37" s="1">
        <f>DATE(F2,12,29)</f>
        <v>45655</v>
      </c>
      <c r="C37">
        <f t="shared" si="6"/>
        <v>1</v>
      </c>
      <c r="D37" t="str">
        <f t="shared" si="7"/>
        <v>Sonntag</v>
      </c>
    </row>
    <row r="38" spans="1:4" x14ac:dyDescent="0.2">
      <c r="B38" s="1">
        <f>DATE(F2,12,30)</f>
        <v>45656</v>
      </c>
      <c r="C38">
        <f t="shared" si="6"/>
        <v>2</v>
      </c>
      <c r="D38" t="str">
        <f t="shared" si="7"/>
        <v>Montag</v>
      </c>
    </row>
    <row r="39" spans="1:4" x14ac:dyDescent="0.2">
      <c r="B39" s="1">
        <f>DATE(F2,12,31)</f>
        <v>45657</v>
      </c>
      <c r="C39">
        <f t="shared" si="6"/>
        <v>3</v>
      </c>
      <c r="D39" t="str">
        <f t="shared" si="7"/>
        <v>Dienstag</v>
      </c>
    </row>
    <row r="40" spans="1:4" x14ac:dyDescent="0.2">
      <c r="B40" s="1">
        <f>DATE(F2+1,1,1)</f>
        <v>45658</v>
      </c>
      <c r="C40">
        <f t="shared" si="6"/>
        <v>4</v>
      </c>
      <c r="D40" t="str">
        <f t="shared" si="7"/>
        <v>Mittwoch</v>
      </c>
    </row>
    <row r="41" spans="1:4" x14ac:dyDescent="0.2">
      <c r="B41" s="1">
        <f>DATE(F2+1,1,2)</f>
        <v>45659</v>
      </c>
      <c r="C41">
        <f t="shared" si="6"/>
        <v>5</v>
      </c>
      <c r="D41" t="str">
        <f t="shared" si="7"/>
        <v>Donnerstag</v>
      </c>
    </row>
    <row r="42" spans="1:4" x14ac:dyDescent="0.2">
      <c r="B42" s="1">
        <f>DATE(F2+1,1,3)</f>
        <v>45660</v>
      </c>
      <c r="C42">
        <f t="shared" si="6"/>
        <v>6</v>
      </c>
      <c r="D42" t="str">
        <f t="shared" si="7"/>
        <v>Freitag</v>
      </c>
    </row>
    <row r="43" spans="1:4" x14ac:dyDescent="0.2">
      <c r="B43" s="1">
        <f>DATE(F2+1,1,4)</f>
        <v>45661</v>
      </c>
      <c r="C43">
        <f t="shared" si="6"/>
        <v>7</v>
      </c>
      <c r="D43" t="str">
        <f t="shared" si="7"/>
        <v>Samstag</v>
      </c>
    </row>
    <row r="44" spans="1:4" x14ac:dyDescent="0.2">
      <c r="B44" s="1">
        <f>DATE(F2+1,1,5)</f>
        <v>45662</v>
      </c>
      <c r="C44">
        <f t="shared" si="6"/>
        <v>1</v>
      </c>
      <c r="D44" t="str">
        <f t="shared" si="7"/>
        <v>Sonntag</v>
      </c>
    </row>
    <row r="46" spans="1:4" x14ac:dyDescent="0.2">
      <c r="A46" t="s">
        <v>24</v>
      </c>
      <c r="B46" s="1">
        <f>B2-7</f>
        <v>45698</v>
      </c>
      <c r="C46">
        <f t="shared" ref="C46:C50" si="8">WEEKDAY(B46)</f>
        <v>2</v>
      </c>
      <c r="D46" t="str">
        <f t="shared" ref="D46:D50" si="9">TEXT(C46,"TTTT")</f>
        <v>Montag</v>
      </c>
    </row>
    <row r="47" spans="1:4" x14ac:dyDescent="0.2">
      <c r="B47" s="1">
        <f>B2-6</f>
        <v>45699</v>
      </c>
      <c r="C47">
        <f t="shared" si="8"/>
        <v>3</v>
      </c>
      <c r="D47" t="str">
        <f t="shared" si="9"/>
        <v>Dienstag</v>
      </c>
    </row>
    <row r="48" spans="1:4" x14ac:dyDescent="0.2">
      <c r="B48" s="1">
        <f>B2-5</f>
        <v>45700</v>
      </c>
      <c r="C48">
        <f t="shared" si="8"/>
        <v>4</v>
      </c>
      <c r="D48" t="str">
        <f t="shared" si="9"/>
        <v>Mittwoch</v>
      </c>
    </row>
    <row r="49" spans="1:4" x14ac:dyDescent="0.2">
      <c r="B49" s="1">
        <f>B2-4</f>
        <v>45701</v>
      </c>
      <c r="C49">
        <f t="shared" si="8"/>
        <v>5</v>
      </c>
      <c r="D49" t="str">
        <f t="shared" si="9"/>
        <v>Donnerstag</v>
      </c>
    </row>
    <row r="50" spans="1:4" x14ac:dyDescent="0.2">
      <c r="B50" s="1">
        <f>B2-3</f>
        <v>45702</v>
      </c>
      <c r="C50">
        <f t="shared" si="8"/>
        <v>6</v>
      </c>
      <c r="D50" t="str">
        <f t="shared" si="9"/>
        <v>Freitag</v>
      </c>
    </row>
    <row r="52" spans="1:4" x14ac:dyDescent="0.2">
      <c r="A52" t="s">
        <v>26</v>
      </c>
      <c r="B52" s="1">
        <f>B20-6</f>
        <v>45761</v>
      </c>
      <c r="C52">
        <f t="shared" ref="C52:C56" si="10">WEEKDAY(B52)</f>
        <v>2</v>
      </c>
      <c r="D52" t="str">
        <f t="shared" ref="D52:D56" si="11">TEXT(C52,"TTTT")</f>
        <v>Montag</v>
      </c>
    </row>
    <row r="53" spans="1:4" x14ac:dyDescent="0.2">
      <c r="B53" s="1">
        <f>B20-5</f>
        <v>45762</v>
      </c>
      <c r="C53">
        <f t="shared" si="10"/>
        <v>3</v>
      </c>
      <c r="D53" t="str">
        <f t="shared" si="11"/>
        <v>Dienstag</v>
      </c>
    </row>
    <row r="54" spans="1:4" x14ac:dyDescent="0.2">
      <c r="B54" s="1">
        <f>B20-4</f>
        <v>45763</v>
      </c>
      <c r="C54">
        <f t="shared" si="10"/>
        <v>4</v>
      </c>
      <c r="D54" t="str">
        <f t="shared" si="11"/>
        <v>Mittwoch</v>
      </c>
    </row>
    <row r="55" spans="1:4" x14ac:dyDescent="0.2">
      <c r="B55" s="1">
        <f>B20-3</f>
        <v>45764</v>
      </c>
      <c r="C55">
        <f t="shared" si="10"/>
        <v>5</v>
      </c>
      <c r="D55" t="str">
        <f t="shared" si="11"/>
        <v>Donnerstag</v>
      </c>
    </row>
    <row r="56" spans="1:4" x14ac:dyDescent="0.2">
      <c r="B56" s="1">
        <f>B20-2</f>
        <v>45765</v>
      </c>
      <c r="C56">
        <f t="shared" si="10"/>
        <v>6</v>
      </c>
      <c r="D56" t="str">
        <f t="shared" si="11"/>
        <v>Freitag</v>
      </c>
    </row>
  </sheetData>
  <sheetProtection sheet="1" objects="1" scenarios="1"/>
  <mergeCells count="2">
    <mergeCell ref="A5:B5"/>
    <mergeCell ref="A18:B18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</vt:lpstr>
      <vt:lpstr>Einstellungen</vt:lpstr>
      <vt:lpstr>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Kuno Sandholzer</dc:creator>
  <cp:lastModifiedBy>Kuno Sandholzer</cp:lastModifiedBy>
  <cp:lastPrinted>2022-10-12T14:44:28Z</cp:lastPrinted>
  <dcterms:created xsi:type="dcterms:W3CDTF">2022-10-12T12:57:23Z</dcterms:created>
  <dcterms:modified xsi:type="dcterms:W3CDTF">2023-08-29T08:38:31Z</dcterms:modified>
</cp:coreProperties>
</file>